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3035" activeTab="0"/>
  </bookViews>
  <sheets>
    <sheet name="2009" sheetId="1" r:id="rId1"/>
  </sheets>
  <definedNames>
    <definedName name="_xlnm.Print_Area" localSheetId="0">'2009'!$A$1:$M$67</definedName>
  </definedNames>
  <calcPr fullCalcOnLoad="1"/>
</workbook>
</file>

<file path=xl/sharedStrings.xml><?xml version="1.0" encoding="utf-8"?>
<sst xmlns="http://schemas.openxmlformats.org/spreadsheetml/2006/main" count="85" uniqueCount="69">
  <si>
    <t>Počet segmentů</t>
  </si>
  <si>
    <t>Délka zastřešení</t>
  </si>
  <si>
    <t>do 3 m</t>
  </si>
  <si>
    <t>do 3,25 m</t>
  </si>
  <si>
    <t>do 3,5 m</t>
  </si>
  <si>
    <t>do 3,75 m</t>
  </si>
  <si>
    <t>do 4 m</t>
  </si>
  <si>
    <t>do 4,25 m</t>
  </si>
  <si>
    <t>do 4,5 m</t>
  </si>
  <si>
    <t>do 4,75 m</t>
  </si>
  <si>
    <t>do 5 m</t>
  </si>
  <si>
    <t>do 5,25 m</t>
  </si>
  <si>
    <t>do 5,5 m</t>
  </si>
  <si>
    <t>výška</t>
  </si>
  <si>
    <t>mm</t>
  </si>
  <si>
    <t>V základním provedení nabízíme:</t>
  </si>
  <si>
    <t>Cena v Kč</t>
  </si>
  <si>
    <t>Doplňky:</t>
  </si>
  <si>
    <t>nosnou konstrukci z hliníkových eloxovaných profilů</t>
  </si>
  <si>
    <t xml:space="preserve">nerezová kuličková ložiska v pojezdových kolech </t>
  </si>
  <si>
    <t>spojovací material z nerezové oceli</t>
  </si>
  <si>
    <t>čela zdvižená o 80 mm nad povrch</t>
  </si>
  <si>
    <t>uzamykání dveří + 600 Kč</t>
  </si>
  <si>
    <t>Počet modulů</t>
  </si>
  <si>
    <t>Cena</t>
  </si>
  <si>
    <t>změna cen vyhrazena</t>
  </si>
  <si>
    <t>zpevnění pro podhorskou oblast + 15% z ceny základního provedení</t>
  </si>
  <si>
    <t>dveře pro boční vstup v obloukové části + 6000 Kč</t>
  </si>
  <si>
    <t>změna barvy polykarbonátové výplně + 5% z ceny základního provedení</t>
  </si>
  <si>
    <t>Šířka kolejí</t>
  </si>
  <si>
    <t>montáž zastřešení +5% z ceny zastřešení i s doplňky , montáž v zahraničí + 7%</t>
  </si>
  <si>
    <t>do 5,75 m</t>
  </si>
  <si>
    <t>do 6 m</t>
  </si>
  <si>
    <t>do 6,25 m</t>
  </si>
  <si>
    <t>do 6,5 m</t>
  </si>
  <si>
    <t>do 6,75 m</t>
  </si>
  <si>
    <t>do 7 m</t>
  </si>
  <si>
    <r>
      <t>dveře jednokřídlé otvíravé nebo posuvné + 3000 Kč/m</t>
    </r>
    <r>
      <rPr>
        <vertAlign val="superscript"/>
        <sz val="9"/>
        <rFont val="Arial"/>
        <family val="2"/>
      </rPr>
      <t>2</t>
    </r>
  </si>
  <si>
    <r>
      <t>změna dutinkového polykarbonátu za plný + 900 Kč/m</t>
    </r>
    <r>
      <rPr>
        <vertAlign val="superscript"/>
        <sz val="9"/>
        <rFont val="Arial"/>
        <family val="2"/>
      </rPr>
      <t>2</t>
    </r>
  </si>
  <si>
    <t>zkrácení modulu + 1000 Kč za každý modul</t>
  </si>
  <si>
    <t>Cena základního provedení bez montáže a DPH</t>
  </si>
  <si>
    <t>Jednosměrné</t>
  </si>
  <si>
    <t>Obousměrné</t>
  </si>
  <si>
    <t>úprava kolejí standard pro obousměrný posun modulů</t>
  </si>
  <si>
    <t>170 mm</t>
  </si>
  <si>
    <t>250 mm</t>
  </si>
  <si>
    <t>330 mm</t>
  </si>
  <si>
    <t>410 mm</t>
  </si>
  <si>
    <t>prosklívací material - transparentní dutinkové polykarbonátové desky</t>
  </si>
  <si>
    <t xml:space="preserve">kolejnice z eloxovaných hliníkových profilů v provedení standard v délce zastřešení pro jednosměrné odsouvání segmentů </t>
  </si>
  <si>
    <t>přední i zadní čelo odnímatelné s výplní z dutinkového polykarbonátu</t>
  </si>
  <si>
    <t>Šířka zastřešení mezi kolejemi</t>
  </si>
  <si>
    <t>Ceny jiných rozměrů se stanovují individuálně</t>
  </si>
  <si>
    <t>příplatek za pochozí koleje</t>
  </si>
  <si>
    <t>výklopné čelo + 5000 Kč/ks</t>
  </si>
  <si>
    <t>uzamykání segmentů + 1000 Kč za modul</t>
  </si>
  <si>
    <t>HORIZONT</t>
  </si>
  <si>
    <t>480 mm</t>
  </si>
  <si>
    <t>550 mm</t>
  </si>
  <si>
    <t>jednokolejový profil + 150 Kč/m</t>
  </si>
  <si>
    <t>jednokolejový pochozí profil + 200 Kč/m</t>
  </si>
  <si>
    <t>změna dutinkového polykarbonátu za akrylátové sklo + 600 Kč/m2</t>
  </si>
  <si>
    <r>
      <t>prodloužení modulu + 2000 Kč za modul + 2000 kč/m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max. délka modulu zavisí na rozponu a určuje ji výrobce</t>
    </r>
  </si>
  <si>
    <t>platnost od: 3.2012</t>
  </si>
  <si>
    <t>nosná konstrukce v barvě dle RAL + 20% za základní ceny, v bronzovém Eloxu + 10% ze základní ceny</t>
  </si>
  <si>
    <t>BALAST s.r.o.</t>
  </si>
  <si>
    <t>Švestkova 229, 460 01 Liberec 31</t>
  </si>
  <si>
    <t>e-mail.: info@balast.cz, http://www.bazeny-laminatove.cz</t>
  </si>
  <si>
    <t>mobil: 739 040 282, tel./fax.: 485 102 642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</si>
</sst>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28">
    <font>
      <sz val="10"/>
      <name val="Arial"/>
      <family val="0"/>
    </font>
    <font>
      <sz val="8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20" xfId="0" applyBorder="1" applyAlignment="1">
      <alignment horizontal="right" indent="1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24" borderId="22" xfId="0" applyFill="1" applyBorder="1" applyAlignment="1">
      <alignment horizontal="right" indent="1"/>
    </xf>
    <xf numFmtId="3" fontId="5" fillId="24" borderId="23" xfId="0" applyNumberFormat="1" applyFont="1" applyFill="1" applyBorder="1" applyAlignment="1">
      <alignment horizontal="center"/>
    </xf>
    <xf numFmtId="2" fontId="0" fillId="24" borderId="24" xfId="0" applyNumberFormat="1" applyFill="1" applyBorder="1" applyAlignment="1">
      <alignment horizontal="center"/>
    </xf>
    <xf numFmtId="3" fontId="5" fillId="24" borderId="25" xfId="0" applyNumberFormat="1" applyFont="1" applyFill="1" applyBorder="1" applyAlignment="1">
      <alignment horizontal="center"/>
    </xf>
    <xf numFmtId="2" fontId="0" fillId="24" borderId="26" xfId="0" applyNumberFormat="1" applyFill="1" applyBorder="1" applyAlignment="1">
      <alignment horizontal="center"/>
    </xf>
    <xf numFmtId="2" fontId="0" fillId="24" borderId="27" xfId="0" applyNumberForma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3" fontId="7" fillId="0" borderId="16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30" xfId="0" applyBorder="1" applyAlignment="1">
      <alignment horizontal="right" indent="1"/>
    </xf>
    <xf numFmtId="3" fontId="5" fillId="0" borderId="31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65" fontId="0" fillId="0" borderId="47" xfId="0" applyNumberFormat="1" applyBorder="1" applyAlignment="1">
      <alignment horizontal="center"/>
    </xf>
    <xf numFmtId="165" fontId="0" fillId="0" borderId="4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165" fontId="0" fillId="0" borderId="51" xfId="0" applyNumberFormat="1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165" fontId="0" fillId="0" borderId="55" xfId="0" applyNumberFormat="1" applyBorder="1" applyAlignment="1">
      <alignment horizontal="center"/>
    </xf>
    <xf numFmtId="165" fontId="0" fillId="0" borderId="56" xfId="0" applyNumberFormat="1" applyBorder="1" applyAlignment="1">
      <alignment horizontal="center"/>
    </xf>
    <xf numFmtId="0" fontId="13" fillId="0" borderId="0" xfId="49" applyFont="1">
      <alignment/>
      <protection/>
    </xf>
    <xf numFmtId="0" fontId="11" fillId="0" borderId="0" xfId="49">
      <alignment/>
      <protection/>
    </xf>
    <xf numFmtId="0" fontId="11" fillId="0" borderId="0" xfId="49" applyFon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_2009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0</xdr:row>
      <xdr:rowOff>28575</xdr:rowOff>
    </xdr:from>
    <xdr:to>
      <xdr:col>12</xdr:col>
      <xdr:colOff>342900</xdr:colOff>
      <xdr:row>6</xdr:row>
      <xdr:rowOff>9525</xdr:rowOff>
    </xdr:to>
    <xdr:pic>
      <xdr:nvPicPr>
        <xdr:cNvPr id="1" name="Obrázek 2" descr="Horizont.jpg"/>
        <xdr:cNvPicPr preferRelativeResize="1">
          <a:picLocks noChangeAspect="1"/>
        </xdr:cNvPicPr>
      </xdr:nvPicPr>
      <xdr:blipFill>
        <a:blip r:embed="rId1"/>
        <a:srcRect t="20643" r="2101" b="11648"/>
        <a:stretch>
          <a:fillRect/>
        </a:stretch>
      </xdr:blipFill>
      <xdr:spPr>
        <a:xfrm>
          <a:off x="4619625" y="28575"/>
          <a:ext cx="2219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3</xdr:col>
      <xdr:colOff>542925</xdr:colOff>
      <xdr:row>3</xdr:row>
      <xdr:rowOff>38100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2495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12.7109375" style="0" customWidth="1"/>
    <col min="2" max="2" width="11.8515625" style="0" bestFit="1" customWidth="1"/>
    <col min="3" max="3" width="5.421875" style="0" customWidth="1"/>
    <col min="5" max="5" width="5.421875" style="0" customWidth="1"/>
    <col min="7" max="7" width="5.421875" style="0" customWidth="1"/>
    <col min="9" max="9" width="5.421875" style="0" customWidth="1"/>
    <col min="11" max="11" width="5.421875" style="0" customWidth="1"/>
    <col min="13" max="13" width="5.421875" style="0" customWidth="1"/>
  </cols>
  <sheetData>
    <row r="1" spans="5:13" ht="23.25" customHeight="1">
      <c r="E1" s="1"/>
      <c r="M1" s="38"/>
    </row>
    <row r="2" spans="1:13" ht="12.75" customHeight="1">
      <c r="A2" s="44"/>
      <c r="B2" s="44"/>
      <c r="C2" s="44"/>
      <c r="D2" s="44"/>
      <c r="E2" s="45"/>
      <c r="F2" s="46"/>
      <c r="G2" s="46"/>
      <c r="H2" s="46"/>
      <c r="I2" s="46"/>
      <c r="J2" s="46"/>
      <c r="K2" s="46"/>
      <c r="L2" s="46"/>
      <c r="M2" s="47"/>
    </row>
    <row r="3" spans="1:13" ht="12.75" customHeight="1">
      <c r="A3" s="46"/>
      <c r="B3" s="46"/>
      <c r="C3" s="46"/>
      <c r="D3" s="46"/>
      <c r="E3" s="45"/>
      <c r="F3" s="46"/>
      <c r="G3" s="46"/>
      <c r="H3" s="46"/>
      <c r="I3" s="46"/>
      <c r="J3" s="46"/>
      <c r="K3" s="46"/>
      <c r="L3" s="46"/>
      <c r="M3" s="47"/>
    </row>
    <row r="4" spans="1:13" ht="12.75" customHeight="1">
      <c r="A4" s="46"/>
      <c r="B4" s="46"/>
      <c r="C4" s="46"/>
      <c r="D4" s="46"/>
      <c r="E4" s="45"/>
      <c r="F4" s="46"/>
      <c r="G4" s="46"/>
      <c r="H4" s="46"/>
      <c r="I4" s="46"/>
      <c r="J4" s="46"/>
      <c r="K4" s="46"/>
      <c r="L4" s="46"/>
      <c r="M4" s="47"/>
    </row>
    <row r="5" spans="1:13" ht="12.75" customHeight="1">
      <c r="A5" s="81" t="s">
        <v>65</v>
      </c>
      <c r="B5" s="46"/>
      <c r="C5" s="46"/>
      <c r="D5" s="46"/>
      <c r="E5" s="45"/>
      <c r="F5" s="46"/>
      <c r="G5" s="46"/>
      <c r="H5" s="46"/>
      <c r="I5" s="46"/>
      <c r="J5" s="46"/>
      <c r="K5" s="46"/>
      <c r="L5" s="46"/>
      <c r="M5" s="47"/>
    </row>
    <row r="6" spans="1:13" ht="12.75" customHeight="1">
      <c r="A6" s="82" t="s">
        <v>66</v>
      </c>
      <c r="B6" s="46"/>
      <c r="C6" s="46"/>
      <c r="D6" s="46"/>
      <c r="E6" s="45"/>
      <c r="F6" s="46"/>
      <c r="G6" s="46"/>
      <c r="H6" s="46"/>
      <c r="I6" s="46"/>
      <c r="J6" s="46"/>
      <c r="K6" s="46"/>
      <c r="L6" s="46"/>
      <c r="M6" s="47"/>
    </row>
    <row r="7" spans="1:13" ht="12.75" customHeight="1">
      <c r="A7" s="83" t="s">
        <v>68</v>
      </c>
      <c r="B7" s="46"/>
      <c r="C7" s="46"/>
      <c r="D7" s="46"/>
      <c r="E7" s="45"/>
      <c r="F7" s="46"/>
      <c r="G7" s="46"/>
      <c r="H7" s="46"/>
      <c r="I7" s="46"/>
      <c r="J7" s="46"/>
      <c r="K7" s="46"/>
      <c r="L7" s="46"/>
      <c r="M7" s="47"/>
    </row>
    <row r="8" spans="1:13" ht="22.5" customHeight="1">
      <c r="A8" s="83" t="s">
        <v>67</v>
      </c>
      <c r="B8" s="46"/>
      <c r="C8" s="46"/>
      <c r="D8" s="46"/>
      <c r="E8" s="45"/>
      <c r="F8" s="46"/>
      <c r="G8" s="46"/>
      <c r="H8" s="46"/>
      <c r="I8" s="46"/>
      <c r="J8" s="1" t="s">
        <v>56</v>
      </c>
      <c r="K8" s="46"/>
      <c r="L8" s="46"/>
      <c r="M8" s="47"/>
    </row>
    <row r="9" spans="1:13" ht="12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8"/>
    </row>
    <row r="10" ht="12.75" customHeight="1">
      <c r="A10" s="15" t="s">
        <v>15</v>
      </c>
    </row>
    <row r="11" spans="1:5" ht="12.75" customHeight="1">
      <c r="A11" s="39" t="s">
        <v>18</v>
      </c>
      <c r="B11" s="40"/>
      <c r="C11" s="40"/>
      <c r="D11" s="40"/>
      <c r="E11" s="40"/>
    </row>
    <row r="12" spans="1:5" ht="12.75" customHeight="1">
      <c r="A12" s="39" t="s">
        <v>48</v>
      </c>
      <c r="B12" s="40"/>
      <c r="C12" s="40"/>
      <c r="D12" s="40"/>
      <c r="E12" s="40"/>
    </row>
    <row r="13" spans="1:5" ht="12.75" customHeight="1">
      <c r="A13" s="39" t="s">
        <v>50</v>
      </c>
      <c r="B13" s="40"/>
      <c r="C13" s="40"/>
      <c r="D13" s="40"/>
      <c r="E13" s="40"/>
    </row>
    <row r="14" spans="1:5" ht="12.75" customHeight="1">
      <c r="A14" s="39" t="s">
        <v>49</v>
      </c>
      <c r="B14" s="40"/>
      <c r="C14" s="40"/>
      <c r="D14" s="40"/>
      <c r="E14" s="40"/>
    </row>
    <row r="15" spans="1:5" ht="12.75" customHeight="1">
      <c r="A15" s="39" t="s">
        <v>19</v>
      </c>
      <c r="B15" s="40"/>
      <c r="C15" s="40"/>
      <c r="D15" s="40"/>
      <c r="E15" s="40"/>
    </row>
    <row r="16" spans="1:5" ht="12.75" customHeight="1">
      <c r="A16" s="39" t="s">
        <v>20</v>
      </c>
      <c r="B16" s="40"/>
      <c r="C16" s="40"/>
      <c r="D16" s="40"/>
      <c r="E16" s="40"/>
    </row>
    <row r="17" spans="1:13" ht="12.75" customHeight="1">
      <c r="A17" s="39" t="s">
        <v>21</v>
      </c>
      <c r="B17" s="40"/>
      <c r="C17" s="40"/>
      <c r="D17" s="40"/>
      <c r="E17" s="40"/>
      <c r="M17" s="17" t="s">
        <v>63</v>
      </c>
    </row>
    <row r="18" ht="9" customHeight="1">
      <c r="M18" s="17" t="s">
        <v>25</v>
      </c>
    </row>
    <row r="19" spans="1:13" ht="12.75" customHeight="1" thickBot="1">
      <c r="A19" s="56" t="s">
        <v>40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16.5" thickBot="1" thickTop="1">
      <c r="A20" s="26" t="s">
        <v>0</v>
      </c>
      <c r="B20" s="60">
        <v>2</v>
      </c>
      <c r="C20" s="61"/>
      <c r="D20" s="54">
        <v>3</v>
      </c>
      <c r="E20" s="54"/>
      <c r="F20" s="60">
        <v>4</v>
      </c>
      <c r="G20" s="61"/>
      <c r="H20" s="54">
        <v>5</v>
      </c>
      <c r="I20" s="54"/>
      <c r="J20" s="60">
        <v>6</v>
      </c>
      <c r="K20" s="61"/>
      <c r="L20" s="54">
        <v>7</v>
      </c>
      <c r="M20" s="55"/>
    </row>
    <row r="21" spans="1:13" ht="15" customHeight="1" thickBot="1">
      <c r="A21" s="27" t="s">
        <v>1</v>
      </c>
      <c r="B21" s="19">
        <v>4328</v>
      </c>
      <c r="C21" s="6" t="s">
        <v>14</v>
      </c>
      <c r="D21" s="18">
        <v>6434</v>
      </c>
      <c r="E21" s="3" t="s">
        <v>14</v>
      </c>
      <c r="F21" s="19">
        <v>8540</v>
      </c>
      <c r="G21" s="6" t="s">
        <v>14</v>
      </c>
      <c r="H21" s="18">
        <v>10646</v>
      </c>
      <c r="I21" s="3" t="s">
        <v>14</v>
      </c>
      <c r="J21" s="19">
        <v>12752</v>
      </c>
      <c r="K21" s="6" t="s">
        <v>14</v>
      </c>
      <c r="L21" s="18">
        <v>14858</v>
      </c>
      <c r="M21" s="4" t="s">
        <v>14</v>
      </c>
    </row>
    <row r="22" spans="1:13" ht="12" customHeight="1" thickBot="1">
      <c r="A22" s="64" t="s">
        <v>29</v>
      </c>
      <c r="B22" s="62" t="s">
        <v>44</v>
      </c>
      <c r="C22" s="63"/>
      <c r="D22" s="62" t="s">
        <v>45</v>
      </c>
      <c r="E22" s="63"/>
      <c r="F22" s="62" t="s">
        <v>46</v>
      </c>
      <c r="G22" s="63"/>
      <c r="H22" s="62" t="s">
        <v>47</v>
      </c>
      <c r="I22" s="63"/>
      <c r="J22" s="58" t="s">
        <v>57</v>
      </c>
      <c r="K22" s="63"/>
      <c r="L22" s="58" t="s">
        <v>58</v>
      </c>
      <c r="M22" s="59"/>
    </row>
    <row r="23" spans="1:13" ht="12" customHeight="1" thickBot="1">
      <c r="A23" s="65"/>
      <c r="B23" s="29"/>
      <c r="C23" s="30"/>
      <c r="D23" s="29"/>
      <c r="E23" s="31"/>
      <c r="F23" s="29"/>
      <c r="G23" s="30"/>
      <c r="H23" s="29"/>
      <c r="I23" s="31"/>
      <c r="J23" s="29"/>
      <c r="K23" s="30"/>
      <c r="L23" s="29"/>
      <c r="M23" s="32"/>
    </row>
    <row r="24" spans="1:13" ht="26.25" customHeight="1" thickBot="1">
      <c r="A24" s="28" t="s">
        <v>51</v>
      </c>
      <c r="B24" s="9" t="s">
        <v>16</v>
      </c>
      <c r="C24" s="11" t="s">
        <v>13</v>
      </c>
      <c r="D24" s="9" t="s">
        <v>16</v>
      </c>
      <c r="E24" s="11" t="s">
        <v>13</v>
      </c>
      <c r="F24" s="9" t="s">
        <v>16</v>
      </c>
      <c r="G24" s="10" t="s">
        <v>13</v>
      </c>
      <c r="H24" s="9" t="s">
        <v>16</v>
      </c>
      <c r="I24" s="11" t="s">
        <v>13</v>
      </c>
      <c r="J24" s="9" t="s">
        <v>16</v>
      </c>
      <c r="K24" s="10" t="s">
        <v>13</v>
      </c>
      <c r="L24" s="9" t="s">
        <v>16</v>
      </c>
      <c r="M24" s="12" t="s">
        <v>13</v>
      </c>
    </row>
    <row r="25" spans="1:13" ht="12.75">
      <c r="A25" s="20" t="s">
        <v>2</v>
      </c>
      <c r="B25" s="21">
        <v>44989.810000000005</v>
      </c>
      <c r="C25" s="22">
        <f>(((3000/10)+300)+65)/1000</f>
        <v>0.665</v>
      </c>
      <c r="D25" s="23">
        <v>63210.30000000001</v>
      </c>
      <c r="E25" s="24">
        <f>C25+0.065</f>
        <v>0.73</v>
      </c>
      <c r="F25" s="21">
        <v>82513.90500000001</v>
      </c>
      <c r="G25" s="22">
        <f>E25+0.065</f>
        <v>0.7949999999999999</v>
      </c>
      <c r="H25" s="23">
        <v>103360.755</v>
      </c>
      <c r="I25" s="24">
        <f>G25+0.065</f>
        <v>0.8599999999999999</v>
      </c>
      <c r="J25" s="21">
        <v>125626.77000000002</v>
      </c>
      <c r="K25" s="22">
        <f>I25+0.065</f>
        <v>0.9249999999999998</v>
      </c>
      <c r="L25" s="23">
        <v>149236.98500000002</v>
      </c>
      <c r="M25" s="25">
        <f>K25+0.065</f>
        <v>0.9899999999999998</v>
      </c>
    </row>
    <row r="26" spans="1:13" ht="12.75">
      <c r="A26" s="13" t="s">
        <v>3</v>
      </c>
      <c r="B26" s="7">
        <v>49327.44</v>
      </c>
      <c r="C26" s="22">
        <f>(((3250/10)+300)+65)/1000</f>
        <v>0.69</v>
      </c>
      <c r="D26" s="8">
        <v>69353.5525</v>
      </c>
      <c r="E26" s="24">
        <f aca="true" t="shared" si="0" ref="E26:E41">C26+0.065</f>
        <v>0.7549999999999999</v>
      </c>
      <c r="F26" s="7">
        <v>90694.1375</v>
      </c>
      <c r="G26" s="22">
        <f aca="true" t="shared" si="1" ref="G26:G41">E26+0.065</f>
        <v>0.8199999999999998</v>
      </c>
      <c r="H26" s="8">
        <v>113546.94750000002</v>
      </c>
      <c r="I26" s="24">
        <f aca="true" t="shared" si="2" ref="I26:I41">G26+0.065</f>
        <v>0.8849999999999998</v>
      </c>
      <c r="J26" s="7">
        <v>137880.96250000002</v>
      </c>
      <c r="K26" s="22">
        <f aca="true" t="shared" si="3" ref="K26:K41">I26+0.065</f>
        <v>0.9499999999999997</v>
      </c>
      <c r="L26" s="8">
        <v>163607</v>
      </c>
      <c r="M26" s="25">
        <f aca="true" t="shared" si="4" ref="M26:M41">K26+0.065</f>
        <v>1.0149999999999997</v>
      </c>
    </row>
    <row r="27" spans="1:13" ht="12.75">
      <c r="A27" s="13" t="s">
        <v>4</v>
      </c>
      <c r="B27" s="7">
        <v>53665.07000000001</v>
      </c>
      <c r="C27" s="22">
        <f>(((3500/10)+300)+65)/1000</f>
        <v>0.715</v>
      </c>
      <c r="D27" s="8">
        <v>75496.80500000001</v>
      </c>
      <c r="E27" s="24">
        <f t="shared" si="0"/>
        <v>0.78</v>
      </c>
      <c r="F27" s="7">
        <v>98874.37000000001</v>
      </c>
      <c r="G27" s="22">
        <f t="shared" si="1"/>
        <v>0.845</v>
      </c>
      <c r="H27" s="8">
        <v>123733.14000000001</v>
      </c>
      <c r="I27" s="24">
        <f t="shared" si="2"/>
        <v>0.9099999999999999</v>
      </c>
      <c r="J27" s="7">
        <v>150135.155</v>
      </c>
      <c r="K27" s="22">
        <f t="shared" si="3"/>
        <v>0.9749999999999999</v>
      </c>
      <c r="L27" s="8">
        <v>177977.015</v>
      </c>
      <c r="M27" s="25">
        <f t="shared" si="4"/>
        <v>1.0399999999999998</v>
      </c>
    </row>
    <row r="28" spans="1:13" ht="12.75">
      <c r="A28" s="13" t="s">
        <v>5</v>
      </c>
      <c r="B28" s="7">
        <v>56549.93000000001</v>
      </c>
      <c r="C28" s="22">
        <f>(((3750/10)+300)+65)/1000</f>
        <v>0.74</v>
      </c>
      <c r="D28" s="8">
        <v>79410.495</v>
      </c>
      <c r="E28" s="24">
        <f t="shared" si="0"/>
        <v>0.8049999999999999</v>
      </c>
      <c r="F28" s="7">
        <v>103814.30500000001</v>
      </c>
      <c r="G28" s="22">
        <f t="shared" si="1"/>
        <v>0.8699999999999999</v>
      </c>
      <c r="H28" s="8">
        <v>129714.83000000002</v>
      </c>
      <c r="I28" s="24">
        <f t="shared" si="2"/>
        <v>0.9349999999999998</v>
      </c>
      <c r="J28" s="7">
        <v>157153.43000000002</v>
      </c>
      <c r="K28" s="22">
        <f t="shared" si="3"/>
        <v>0.9999999999999998</v>
      </c>
      <c r="L28" s="8">
        <v>186027.99750000003</v>
      </c>
      <c r="M28" s="25">
        <f t="shared" si="4"/>
        <v>1.0649999999999997</v>
      </c>
    </row>
    <row r="29" spans="1:13" ht="12.75">
      <c r="A29" s="13" t="s">
        <v>6</v>
      </c>
      <c r="B29" s="7">
        <v>59434.79000000001</v>
      </c>
      <c r="C29" s="22">
        <f>(((4000/10)+300)+65)/1000</f>
        <v>0.765</v>
      </c>
      <c r="D29" s="8">
        <v>83324.18500000001</v>
      </c>
      <c r="E29" s="24">
        <f t="shared" si="0"/>
        <v>0.8300000000000001</v>
      </c>
      <c r="F29" s="7">
        <v>108754.24</v>
      </c>
      <c r="G29" s="22">
        <f t="shared" si="1"/>
        <v>0.895</v>
      </c>
      <c r="H29" s="8">
        <v>135696.52000000002</v>
      </c>
      <c r="I29" s="24">
        <f t="shared" si="2"/>
        <v>0.96</v>
      </c>
      <c r="J29" s="7">
        <v>164171.70500000002</v>
      </c>
      <c r="K29" s="22">
        <f t="shared" si="3"/>
        <v>1.025</v>
      </c>
      <c r="L29" s="8">
        <v>194078.98</v>
      </c>
      <c r="M29" s="25">
        <f t="shared" si="4"/>
        <v>1.0899999999999999</v>
      </c>
    </row>
    <row r="30" spans="1:13" ht="12.75">
      <c r="A30" s="13" t="s">
        <v>7</v>
      </c>
      <c r="B30" s="7">
        <v>62647.94500000001</v>
      </c>
      <c r="C30" s="22">
        <f>(((4250/10)+300)+65)/1000</f>
        <v>0.79</v>
      </c>
      <c r="D30" s="8">
        <v>87249.5075</v>
      </c>
      <c r="E30" s="24">
        <f t="shared" si="0"/>
        <v>0.855</v>
      </c>
      <c r="F30" s="7">
        <v>113413.70250000001</v>
      </c>
      <c r="G30" s="22">
        <f t="shared" si="1"/>
        <v>0.9199999999999999</v>
      </c>
      <c r="H30" s="8">
        <v>141066.8575</v>
      </c>
      <c r="I30" s="24">
        <f t="shared" si="2"/>
        <v>0.9849999999999999</v>
      </c>
      <c r="J30" s="7">
        <v>170246.45500000002</v>
      </c>
      <c r="K30" s="22">
        <f t="shared" si="3"/>
        <v>1.0499999999999998</v>
      </c>
      <c r="L30" s="8">
        <v>201239.43000000002</v>
      </c>
      <c r="M30" s="25">
        <f t="shared" si="4"/>
        <v>1.1149999999999998</v>
      </c>
    </row>
    <row r="31" spans="1:13" ht="12.75">
      <c r="A31" s="13" t="s">
        <v>8</v>
      </c>
      <c r="B31" s="7">
        <v>65861.1</v>
      </c>
      <c r="C31" s="22">
        <f>(((4500/10)+300)+65)/1000</f>
        <v>0.815</v>
      </c>
      <c r="D31" s="8">
        <v>91174.83000000002</v>
      </c>
      <c r="E31" s="24">
        <f t="shared" si="0"/>
        <v>0.8799999999999999</v>
      </c>
      <c r="F31" s="7">
        <v>118073.16500000001</v>
      </c>
      <c r="G31" s="22">
        <f t="shared" si="1"/>
        <v>0.9449999999999998</v>
      </c>
      <c r="H31" s="8">
        <v>146437.195</v>
      </c>
      <c r="I31" s="24">
        <f t="shared" si="2"/>
        <v>1.0099999999999998</v>
      </c>
      <c r="J31" s="7">
        <v>176321.20500000002</v>
      </c>
      <c r="K31" s="22">
        <f t="shared" si="3"/>
        <v>1.0749999999999997</v>
      </c>
      <c r="L31" s="8">
        <v>208399.88</v>
      </c>
      <c r="M31" s="25">
        <f t="shared" si="4"/>
        <v>1.1399999999999997</v>
      </c>
    </row>
    <row r="32" spans="1:13" ht="12.75">
      <c r="A32" s="13" t="s">
        <v>9</v>
      </c>
      <c r="B32" s="7">
        <v>68797.66</v>
      </c>
      <c r="C32" s="22">
        <f>(((4750/10)+300)+65)/1000</f>
        <v>0.84</v>
      </c>
      <c r="D32" s="8">
        <v>95133.7575</v>
      </c>
      <c r="E32" s="24">
        <f t="shared" si="0"/>
        <v>0.905</v>
      </c>
      <c r="F32" s="7">
        <v>124476.21000000002</v>
      </c>
      <c r="G32" s="22">
        <f t="shared" si="1"/>
        <v>0.97</v>
      </c>
      <c r="H32" s="8">
        <v>150940.265</v>
      </c>
      <c r="I32" s="24">
        <f t="shared" si="2"/>
        <v>1.035</v>
      </c>
      <c r="J32" s="7">
        <v>183345.9425</v>
      </c>
      <c r="K32" s="22">
        <f t="shared" si="3"/>
        <v>1.0999999999999999</v>
      </c>
      <c r="L32" s="8">
        <v>216094.13250000004</v>
      </c>
      <c r="M32" s="25">
        <f t="shared" si="4"/>
        <v>1.1649999999999998</v>
      </c>
    </row>
    <row r="33" spans="1:13" ht="12.75">
      <c r="A33" s="13" t="s">
        <v>10</v>
      </c>
      <c r="B33" s="7">
        <v>71734.22</v>
      </c>
      <c r="C33" s="22">
        <f>(((5000/10)+300)+65)/1000</f>
        <v>0.865</v>
      </c>
      <c r="D33" s="8">
        <v>99092.68500000001</v>
      </c>
      <c r="E33" s="24">
        <f t="shared" si="0"/>
        <v>0.9299999999999999</v>
      </c>
      <c r="F33" s="7">
        <v>130879.255</v>
      </c>
      <c r="G33" s="22">
        <f t="shared" si="1"/>
        <v>0.9949999999999999</v>
      </c>
      <c r="H33" s="8">
        <v>158410.91500000004</v>
      </c>
      <c r="I33" s="24">
        <f t="shared" si="2"/>
        <v>1.0599999999999998</v>
      </c>
      <c r="J33" s="7">
        <v>190370.68000000002</v>
      </c>
      <c r="K33" s="22">
        <f t="shared" si="3"/>
        <v>1.1249999999999998</v>
      </c>
      <c r="L33" s="8">
        <v>223788.385</v>
      </c>
      <c r="M33" s="25">
        <f t="shared" si="4"/>
        <v>1.1899999999999997</v>
      </c>
    </row>
    <row r="34" spans="1:13" ht="12.75">
      <c r="A34" s="13" t="s">
        <v>11</v>
      </c>
      <c r="B34" s="7">
        <v>76584.9725</v>
      </c>
      <c r="C34" s="22">
        <f>(((5250/10)+300)+65)/1000</f>
        <v>0.89</v>
      </c>
      <c r="D34" s="8">
        <v>105994.63500000002</v>
      </c>
      <c r="E34" s="24">
        <f t="shared" si="0"/>
        <v>0.9550000000000001</v>
      </c>
      <c r="F34" s="7">
        <v>138437.795</v>
      </c>
      <c r="G34" s="22">
        <f t="shared" si="1"/>
        <v>1.02</v>
      </c>
      <c r="H34" s="8">
        <v>169535.4625</v>
      </c>
      <c r="I34" s="24">
        <f t="shared" si="2"/>
        <v>1.085</v>
      </c>
      <c r="J34" s="7">
        <v>203649.825</v>
      </c>
      <c r="K34" s="22">
        <f t="shared" si="3"/>
        <v>1.15</v>
      </c>
      <c r="L34" s="8">
        <v>239277.70500000002</v>
      </c>
      <c r="M34" s="25">
        <f t="shared" si="4"/>
        <v>1.2149999999999999</v>
      </c>
    </row>
    <row r="35" spans="1:13" ht="12.75">
      <c r="A35" s="33" t="s">
        <v>12</v>
      </c>
      <c r="B35" s="34">
        <v>81435.725</v>
      </c>
      <c r="C35" s="22">
        <f>(((5500/10)+300)+65)/1000</f>
        <v>0.915</v>
      </c>
      <c r="D35" s="35">
        <v>112896.58500000002</v>
      </c>
      <c r="E35" s="24">
        <f t="shared" si="0"/>
        <v>0.98</v>
      </c>
      <c r="F35" s="34">
        <v>145996.33500000002</v>
      </c>
      <c r="G35" s="22">
        <f t="shared" si="1"/>
        <v>1.045</v>
      </c>
      <c r="H35" s="35">
        <v>180660.01</v>
      </c>
      <c r="I35" s="24">
        <f t="shared" si="2"/>
        <v>1.1099999999999999</v>
      </c>
      <c r="J35" s="34">
        <v>216928.97000000003</v>
      </c>
      <c r="K35" s="22">
        <f t="shared" si="3"/>
        <v>1.1749999999999998</v>
      </c>
      <c r="L35" s="35">
        <v>254767.02500000005</v>
      </c>
      <c r="M35" s="25">
        <f t="shared" si="4"/>
        <v>1.2399999999999998</v>
      </c>
    </row>
    <row r="36" spans="1:13" ht="12.75">
      <c r="A36" s="13" t="s">
        <v>31</v>
      </c>
      <c r="B36" s="36">
        <v>86959.87000000001</v>
      </c>
      <c r="C36" s="22">
        <f>(((5750/10)+300)+65)/1000</f>
        <v>0.94</v>
      </c>
      <c r="D36" s="36">
        <v>120309.07250000002</v>
      </c>
      <c r="E36" s="24">
        <f t="shared" si="0"/>
        <v>1.005</v>
      </c>
      <c r="F36" s="36">
        <v>155312.67500000002</v>
      </c>
      <c r="G36" s="22">
        <f t="shared" si="1"/>
        <v>1.0699999999999998</v>
      </c>
      <c r="H36" s="36">
        <v>191911.22250000003</v>
      </c>
      <c r="I36" s="24">
        <f t="shared" si="2"/>
        <v>1.1349999999999998</v>
      </c>
      <c r="J36" s="36">
        <v>230149.95250000004</v>
      </c>
      <c r="K36" s="22">
        <f t="shared" si="3"/>
        <v>1.1999999999999997</v>
      </c>
      <c r="L36" s="36">
        <v>269961.655</v>
      </c>
      <c r="M36" s="25">
        <f t="shared" si="4"/>
        <v>1.2649999999999997</v>
      </c>
    </row>
    <row r="37" spans="1:13" ht="12.75">
      <c r="A37" s="13" t="s">
        <v>32</v>
      </c>
      <c r="B37" s="36">
        <v>92484.01500000001</v>
      </c>
      <c r="C37" s="22">
        <f>(((6000/10)+300)+65)/1000</f>
        <v>0.965</v>
      </c>
      <c r="D37" s="36">
        <v>127721.56000000001</v>
      </c>
      <c r="E37" s="24">
        <f t="shared" si="0"/>
        <v>1.03</v>
      </c>
      <c r="F37" s="36">
        <v>164629.015</v>
      </c>
      <c r="G37" s="22">
        <f t="shared" si="1"/>
        <v>1.095</v>
      </c>
      <c r="H37" s="36">
        <v>203162.43500000003</v>
      </c>
      <c r="I37" s="24">
        <f t="shared" si="2"/>
        <v>1.16</v>
      </c>
      <c r="J37" s="36">
        <v>243370.93500000003</v>
      </c>
      <c r="K37" s="22">
        <f t="shared" si="3"/>
        <v>1.2249999999999999</v>
      </c>
      <c r="L37" s="36">
        <v>285156.28500000003</v>
      </c>
      <c r="M37" s="25">
        <f t="shared" si="4"/>
        <v>1.2899999999999998</v>
      </c>
    </row>
    <row r="38" spans="1:13" ht="12.75">
      <c r="A38" s="13" t="s">
        <v>33</v>
      </c>
      <c r="B38" s="36">
        <v>101514.71250000001</v>
      </c>
      <c r="C38" s="22">
        <f>(((6250/10)+300)+65)/1000</f>
        <v>0.99</v>
      </c>
      <c r="D38" s="36">
        <v>140899.89</v>
      </c>
      <c r="E38" s="24">
        <f t="shared" si="0"/>
        <v>1.055</v>
      </c>
      <c r="F38" s="36">
        <v>182060.9625</v>
      </c>
      <c r="G38" s="22">
        <f t="shared" si="1"/>
        <v>1.1199999999999999</v>
      </c>
      <c r="H38" s="36">
        <v>224919.08750000005</v>
      </c>
      <c r="I38" s="24">
        <f t="shared" si="2"/>
        <v>1.1849999999999998</v>
      </c>
      <c r="J38" s="36">
        <v>269528.55000000005</v>
      </c>
      <c r="K38" s="22">
        <f t="shared" si="3"/>
        <v>1.2499999999999998</v>
      </c>
      <c r="L38" s="36">
        <v>315820.84750000003</v>
      </c>
      <c r="M38" s="25">
        <f t="shared" si="4"/>
        <v>1.3149999999999997</v>
      </c>
    </row>
    <row r="39" spans="1:13" ht="12.75">
      <c r="A39" s="33" t="s">
        <v>34</v>
      </c>
      <c r="B39" s="37">
        <v>110545.41000000002</v>
      </c>
      <c r="C39" s="22">
        <f>(((6500/10)+300)+65)/1000</f>
        <v>1.015</v>
      </c>
      <c r="D39" s="37">
        <v>154078.22000000003</v>
      </c>
      <c r="E39" s="24">
        <f t="shared" si="0"/>
        <v>1.0799999999999998</v>
      </c>
      <c r="F39" s="37">
        <v>199492.91000000003</v>
      </c>
      <c r="G39" s="22">
        <f t="shared" si="1"/>
        <v>1.1449999999999998</v>
      </c>
      <c r="H39" s="37">
        <v>246675.74000000002</v>
      </c>
      <c r="I39" s="24">
        <f t="shared" si="2"/>
        <v>1.2099999999999997</v>
      </c>
      <c r="J39" s="37">
        <v>295686.16500000004</v>
      </c>
      <c r="K39" s="22">
        <f t="shared" si="3"/>
        <v>1.2749999999999997</v>
      </c>
      <c r="L39" s="37">
        <v>346485.41000000003</v>
      </c>
      <c r="M39" s="25">
        <f t="shared" si="4"/>
        <v>1.3399999999999996</v>
      </c>
    </row>
    <row r="40" spans="1:13" ht="12.75">
      <c r="A40" s="13" t="s">
        <v>35</v>
      </c>
      <c r="B40" s="37">
        <v>115323.78250000002</v>
      </c>
      <c r="C40" s="22">
        <f>(((6750/10)+300)+65)/1000</f>
        <v>1.04</v>
      </c>
      <c r="D40" s="37">
        <v>160743.64250000002</v>
      </c>
      <c r="E40" s="24">
        <f t="shared" si="0"/>
        <v>1.105</v>
      </c>
      <c r="F40" s="37">
        <v>208051.84500000003</v>
      </c>
      <c r="G40" s="22">
        <f t="shared" si="1"/>
        <v>1.17</v>
      </c>
      <c r="H40" s="37">
        <v>257161.7925</v>
      </c>
      <c r="I40" s="24">
        <f t="shared" si="2"/>
        <v>1.2349999999999999</v>
      </c>
      <c r="J40" s="37">
        <v>308162.66750000004</v>
      </c>
      <c r="K40" s="22">
        <f t="shared" si="3"/>
        <v>1.2999999999999998</v>
      </c>
      <c r="L40" s="37">
        <v>360945.9</v>
      </c>
      <c r="M40" s="25">
        <f t="shared" si="4"/>
        <v>1.3649999999999998</v>
      </c>
    </row>
    <row r="41" spans="1:13" ht="13.5" thickBot="1">
      <c r="A41" s="13" t="s">
        <v>36</v>
      </c>
      <c r="B41" s="37">
        <v>120102.15500000001</v>
      </c>
      <c r="C41" s="22">
        <f>(((7000/10)+300)+65)/1000</f>
        <v>1.065</v>
      </c>
      <c r="D41" s="37">
        <v>167409.06500000003</v>
      </c>
      <c r="E41" s="24">
        <f t="shared" si="0"/>
        <v>1.13</v>
      </c>
      <c r="F41" s="37">
        <v>216610.78000000003</v>
      </c>
      <c r="G41" s="22">
        <f t="shared" si="1"/>
        <v>1.1949999999999998</v>
      </c>
      <c r="H41" s="37">
        <v>267647.84500000003</v>
      </c>
      <c r="I41" s="24">
        <f t="shared" si="2"/>
        <v>1.2599999999999998</v>
      </c>
      <c r="J41" s="37">
        <v>320639.17000000004</v>
      </c>
      <c r="K41" s="22">
        <f t="shared" si="3"/>
        <v>1.3249999999999997</v>
      </c>
      <c r="L41" s="37">
        <v>375406.3900000001</v>
      </c>
      <c r="M41" s="25">
        <f t="shared" si="4"/>
        <v>1.3899999999999997</v>
      </c>
    </row>
    <row r="42" spans="1:13" ht="13.5" thickTop="1">
      <c r="A42" s="57" t="s">
        <v>52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ht="6.75" customHeight="1"/>
    <row r="44" spans="1:8" ht="12.75">
      <c r="A44" s="41" t="s">
        <v>17</v>
      </c>
      <c r="B44" s="42"/>
      <c r="C44" s="42"/>
      <c r="D44" s="42"/>
      <c r="E44" s="42"/>
      <c r="F44" s="42"/>
      <c r="G44" s="42"/>
      <c r="H44" s="42"/>
    </row>
    <row r="45" spans="1:8" ht="13.5">
      <c r="A45" s="43" t="s">
        <v>37</v>
      </c>
      <c r="B45" s="42"/>
      <c r="C45" s="42"/>
      <c r="D45" s="42"/>
      <c r="E45" s="42"/>
      <c r="F45" s="42"/>
      <c r="G45" s="42"/>
      <c r="H45" s="42"/>
    </row>
    <row r="46" spans="1:8" ht="12.75">
      <c r="A46" s="42" t="s">
        <v>27</v>
      </c>
      <c r="B46" s="42"/>
      <c r="C46" s="42"/>
      <c r="D46" s="42"/>
      <c r="E46" s="42"/>
      <c r="F46" s="42"/>
      <c r="G46" s="42"/>
      <c r="H46" s="42"/>
    </row>
    <row r="47" spans="1:8" ht="12.75">
      <c r="A47" s="43" t="s">
        <v>22</v>
      </c>
      <c r="B47" s="42"/>
      <c r="C47" s="42"/>
      <c r="D47" s="42"/>
      <c r="E47" s="42"/>
      <c r="F47" s="42"/>
      <c r="G47" s="42"/>
      <c r="H47" s="42"/>
    </row>
    <row r="48" spans="1:8" ht="12.75">
      <c r="A48" s="39" t="s">
        <v>54</v>
      </c>
      <c r="B48" s="42"/>
      <c r="C48" s="42"/>
      <c r="D48" s="42"/>
      <c r="E48" s="42"/>
      <c r="F48" s="42"/>
      <c r="G48" s="42"/>
      <c r="H48" s="42"/>
    </row>
    <row r="49" spans="1:8" ht="12.75">
      <c r="A49" s="43" t="s">
        <v>39</v>
      </c>
      <c r="B49" s="42"/>
      <c r="C49" s="42"/>
      <c r="D49" s="42"/>
      <c r="E49" s="42"/>
      <c r="F49" s="42"/>
      <c r="G49" s="42"/>
      <c r="H49" s="42"/>
    </row>
    <row r="50" spans="1:8" ht="13.5">
      <c r="A50" s="39" t="s">
        <v>62</v>
      </c>
      <c r="B50" s="42"/>
      <c r="C50" s="42"/>
      <c r="D50" s="42"/>
      <c r="E50" s="42"/>
      <c r="F50" s="42"/>
      <c r="G50" s="42"/>
      <c r="H50" s="42"/>
    </row>
    <row r="51" spans="1:8" ht="12.75">
      <c r="A51" s="43" t="s">
        <v>28</v>
      </c>
      <c r="B51" s="42"/>
      <c r="C51" s="42"/>
      <c r="D51" s="42"/>
      <c r="E51" s="42"/>
      <c r="F51" s="42"/>
      <c r="G51" s="42"/>
      <c r="H51" s="42"/>
    </row>
    <row r="52" spans="1:8" ht="12.75">
      <c r="A52" s="43" t="s">
        <v>26</v>
      </c>
      <c r="B52" s="42"/>
      <c r="C52" s="42"/>
      <c r="D52" s="42"/>
      <c r="E52" s="42"/>
      <c r="F52" s="42"/>
      <c r="G52" s="42"/>
      <c r="H52" s="42"/>
    </row>
    <row r="53" spans="1:8" ht="13.5">
      <c r="A53" s="43" t="s">
        <v>38</v>
      </c>
      <c r="B53" s="42"/>
      <c r="C53" s="42"/>
      <c r="D53" s="42"/>
      <c r="E53" s="42"/>
      <c r="F53" s="42"/>
      <c r="G53" s="42"/>
      <c r="H53" s="42"/>
    </row>
    <row r="54" spans="1:8" ht="12.75">
      <c r="A54" s="39" t="s">
        <v>61</v>
      </c>
      <c r="B54" s="40"/>
      <c r="C54" s="40"/>
      <c r="D54" s="40"/>
      <c r="E54" s="40"/>
      <c r="F54" s="40"/>
      <c r="G54" s="40"/>
      <c r="H54" s="40"/>
    </row>
    <row r="55" spans="1:8" ht="12.75">
      <c r="A55" s="39" t="s">
        <v>30</v>
      </c>
      <c r="B55" s="40"/>
      <c r="C55" s="40"/>
      <c r="D55" s="40"/>
      <c r="E55" s="40"/>
      <c r="F55" s="40"/>
      <c r="G55" s="40"/>
      <c r="H55" s="40"/>
    </row>
    <row r="56" spans="1:8" ht="12.75">
      <c r="A56" s="39" t="s">
        <v>55</v>
      </c>
      <c r="B56" s="40"/>
      <c r="C56" s="40"/>
      <c r="D56" s="40"/>
      <c r="E56" s="40"/>
      <c r="H56" s="40"/>
    </row>
    <row r="57" spans="1:8" ht="12.75">
      <c r="A57" s="39" t="s">
        <v>64</v>
      </c>
      <c r="B57" s="40"/>
      <c r="C57" s="40"/>
      <c r="D57" s="40"/>
      <c r="E57" s="40"/>
      <c r="H57" s="40"/>
    </row>
    <row r="58" spans="1:8" ht="12.75">
      <c r="A58" s="39" t="s">
        <v>59</v>
      </c>
      <c r="B58" s="40"/>
      <c r="C58" s="40"/>
      <c r="E58" s="40" t="s">
        <v>60</v>
      </c>
      <c r="F58" s="40"/>
      <c r="G58" s="40"/>
      <c r="H58" s="40"/>
    </row>
    <row r="59" spans="6:8" ht="6.75" customHeight="1">
      <c r="F59" s="40"/>
      <c r="G59" s="40"/>
      <c r="H59" s="40"/>
    </row>
    <row r="60" spans="1:13" ht="13.5" thickBot="1">
      <c r="A60" s="39" t="s">
        <v>43</v>
      </c>
      <c r="B60" s="52"/>
      <c r="C60" s="52"/>
      <c r="D60" s="52"/>
      <c r="E60" s="52"/>
      <c r="F60" s="52"/>
      <c r="G60" s="52"/>
      <c r="H60" s="52"/>
      <c r="I60" s="53"/>
      <c r="J60" s="53"/>
      <c r="K60" s="53"/>
      <c r="L60" s="53"/>
      <c r="M60" s="53"/>
    </row>
    <row r="61" spans="1:13" ht="14.25" thickBot="1" thickTop="1">
      <c r="A61" s="16" t="s">
        <v>23</v>
      </c>
      <c r="B61" s="72">
        <v>2</v>
      </c>
      <c r="C61" s="67"/>
      <c r="D61" s="66">
        <v>3</v>
      </c>
      <c r="E61" s="67"/>
      <c r="F61" s="66">
        <v>4</v>
      </c>
      <c r="G61" s="67"/>
      <c r="H61" s="66">
        <v>5</v>
      </c>
      <c r="I61" s="67"/>
      <c r="J61" s="66">
        <v>6</v>
      </c>
      <c r="K61" s="67"/>
      <c r="L61" s="66">
        <v>7</v>
      </c>
      <c r="M61" s="70"/>
    </row>
    <row r="62" spans="1:13" ht="13.5" thickBot="1">
      <c r="A62" s="5" t="s">
        <v>24</v>
      </c>
      <c r="B62" s="71">
        <f>2.106*2*100</f>
        <v>421.2</v>
      </c>
      <c r="C62" s="69"/>
      <c r="D62" s="68">
        <f>2.106*6*100</f>
        <v>1263.6</v>
      </c>
      <c r="E62" s="69"/>
      <c r="F62" s="68">
        <f>2.106*12*100</f>
        <v>2527.2</v>
      </c>
      <c r="G62" s="69"/>
      <c r="H62" s="68">
        <f>2.106*20*100</f>
        <v>4212</v>
      </c>
      <c r="I62" s="69"/>
      <c r="J62" s="68">
        <f>2.106*30*100</f>
        <v>6317.999999999999</v>
      </c>
      <c r="K62" s="69"/>
      <c r="L62" s="68">
        <f>2.106*42*100</f>
        <v>8845.2</v>
      </c>
      <c r="M62" s="73"/>
    </row>
    <row r="63" ht="6.75" customHeight="1" thickTop="1">
      <c r="A63" s="14"/>
    </row>
    <row r="64" spans="1:12" ht="13.5" thickBot="1">
      <c r="A64" s="51" t="s">
        <v>53</v>
      </c>
      <c r="L64" s="2"/>
    </row>
    <row r="65" spans="1:13" ht="14.25" thickBot="1" thickTop="1">
      <c r="A65" s="16" t="s">
        <v>23</v>
      </c>
      <c r="B65" s="72">
        <v>2</v>
      </c>
      <c r="C65" s="67"/>
      <c r="D65" s="66">
        <v>3</v>
      </c>
      <c r="E65" s="67"/>
      <c r="F65" s="66">
        <v>4</v>
      </c>
      <c r="G65" s="67"/>
      <c r="H65" s="66">
        <v>5</v>
      </c>
      <c r="I65" s="67"/>
      <c r="J65" s="66">
        <v>6</v>
      </c>
      <c r="K65" s="67"/>
      <c r="L65" s="66">
        <v>7</v>
      </c>
      <c r="M65" s="70"/>
    </row>
    <row r="66" spans="1:13" ht="12.75">
      <c r="A66" s="50" t="s">
        <v>41</v>
      </c>
      <c r="B66" s="74">
        <f>2.106*6*70</f>
        <v>884.52</v>
      </c>
      <c r="C66" s="75"/>
      <c r="D66" s="75">
        <f>2.106*12*70</f>
        <v>1769.04</v>
      </c>
      <c r="E66" s="75"/>
      <c r="F66" s="75">
        <f>2.106*20*70</f>
        <v>2948.3999999999996</v>
      </c>
      <c r="G66" s="75"/>
      <c r="H66" s="75">
        <f>2.106*30*70</f>
        <v>4422.599999999999</v>
      </c>
      <c r="I66" s="75"/>
      <c r="J66" s="75">
        <f>2.106*42*70</f>
        <v>6191.639999999999</v>
      </c>
      <c r="K66" s="75"/>
      <c r="L66" s="75">
        <f>2.106*56*70</f>
        <v>8255.519999999999</v>
      </c>
      <c r="M66" s="76"/>
    </row>
    <row r="67" spans="1:13" ht="13.5" thickBot="1">
      <c r="A67" s="49" t="s">
        <v>42</v>
      </c>
      <c r="B67" s="77">
        <f>2.106*2*150</f>
        <v>631.8</v>
      </c>
      <c r="C67" s="78"/>
      <c r="D67" s="79">
        <f>2.106*6*150</f>
        <v>1895.3999999999999</v>
      </c>
      <c r="E67" s="78"/>
      <c r="F67" s="79">
        <f>2.106*12*150</f>
        <v>3790.7999999999997</v>
      </c>
      <c r="G67" s="78"/>
      <c r="H67" s="79">
        <f>2.106*20*150</f>
        <v>6318</v>
      </c>
      <c r="I67" s="78"/>
      <c r="J67" s="79">
        <f>2.106*30*150</f>
        <v>9476.999999999998</v>
      </c>
      <c r="K67" s="78"/>
      <c r="L67" s="79">
        <f>2.106*42*150</f>
        <v>13267.8</v>
      </c>
      <c r="M67" s="80"/>
    </row>
    <row r="68" ht="13.5" thickTop="1"/>
  </sheetData>
  <sheetProtection/>
  <mergeCells count="45">
    <mergeCell ref="J67:K67"/>
    <mergeCell ref="L67:M67"/>
    <mergeCell ref="B67:C67"/>
    <mergeCell ref="D67:E67"/>
    <mergeCell ref="F67:G67"/>
    <mergeCell ref="H67:I67"/>
    <mergeCell ref="J65:K65"/>
    <mergeCell ref="L65:M65"/>
    <mergeCell ref="B66:C66"/>
    <mergeCell ref="D66:E66"/>
    <mergeCell ref="F66:G66"/>
    <mergeCell ref="H66:I66"/>
    <mergeCell ref="J66:K66"/>
    <mergeCell ref="L66:M66"/>
    <mergeCell ref="B65:C65"/>
    <mergeCell ref="D65:E65"/>
    <mergeCell ref="F65:G65"/>
    <mergeCell ref="H65:I65"/>
    <mergeCell ref="L61:M61"/>
    <mergeCell ref="H62:I62"/>
    <mergeCell ref="D61:E61"/>
    <mergeCell ref="B62:C62"/>
    <mergeCell ref="B61:C61"/>
    <mergeCell ref="L62:M62"/>
    <mergeCell ref="H61:I61"/>
    <mergeCell ref="F62:G62"/>
    <mergeCell ref="J62:K62"/>
    <mergeCell ref="F61:G61"/>
    <mergeCell ref="H20:I20"/>
    <mergeCell ref="J61:K61"/>
    <mergeCell ref="D62:E62"/>
    <mergeCell ref="F22:G22"/>
    <mergeCell ref="H22:I22"/>
    <mergeCell ref="J22:K22"/>
    <mergeCell ref="A22:A23"/>
    <mergeCell ref="L20:M20"/>
    <mergeCell ref="A19:M19"/>
    <mergeCell ref="A42:M42"/>
    <mergeCell ref="L22:M22"/>
    <mergeCell ref="B20:C20"/>
    <mergeCell ref="D20:E20"/>
    <mergeCell ref="F20:G20"/>
    <mergeCell ref="J20:K20"/>
    <mergeCell ref="B22:C22"/>
    <mergeCell ref="D22:E22"/>
  </mergeCells>
  <printOptions/>
  <pageMargins left="0.2755905511811024" right="0.2755905511811024" top="0.1968503937007874" bottom="0.1968503937007874" header="0" footer="0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Kratochvíl</dc:creator>
  <cp:keywords/>
  <dc:description/>
  <cp:lastModifiedBy>Ing. Martin Zmoray</cp:lastModifiedBy>
  <cp:lastPrinted>2010-09-20T13:08:25Z</cp:lastPrinted>
  <dcterms:created xsi:type="dcterms:W3CDTF">2006-07-21T08:44:16Z</dcterms:created>
  <dcterms:modified xsi:type="dcterms:W3CDTF">2014-03-06T10:23:21Z</dcterms:modified>
  <cp:category/>
  <cp:version/>
  <cp:contentType/>
  <cp:contentStatus/>
</cp:coreProperties>
</file>